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1D463998-B398-4CB2-84D8-0EBB9E6FA6C9}" xr6:coauthVersionLast="36" xr6:coauthVersionMax="36" xr10:uidLastSave="{00000000-0000-0000-0000-000000000000}"/>
  <bookViews>
    <workbookView xWindow="163" yWindow="120" windowWidth="15883" windowHeight="11117" xr2:uid="{00000000-000D-0000-FFFF-FFFF00000000}"/>
  </bookViews>
  <sheets>
    <sheet name="Расчет " sheetId="5" r:id="rId1"/>
  </sheets>
  <definedNames>
    <definedName name="_xlnm.Print_Area" localSheetId="0">'Расчет '!$A$1:$O$44</definedName>
  </definedNames>
  <calcPr calcId="191029"/>
</workbook>
</file>

<file path=xl/calcChain.xml><?xml version="1.0" encoding="utf-8"?>
<calcChain xmlns="http://schemas.openxmlformats.org/spreadsheetml/2006/main">
  <c r="I31" i="5" l="1"/>
  <c r="I30" i="5"/>
  <c r="J29" i="5"/>
  <c r="I29" i="5"/>
  <c r="I27" i="5"/>
  <c r="I26" i="5"/>
  <c r="J25" i="5"/>
  <c r="I25" i="5"/>
  <c r="I23" i="5"/>
  <c r="I22" i="5"/>
  <c r="J21" i="5"/>
  <c r="I21" i="5"/>
  <c r="I19" i="5"/>
  <c r="I18" i="5"/>
  <c r="J17" i="5"/>
  <c r="I17" i="5"/>
  <c r="K21" i="5" l="1"/>
  <c r="L21" i="5" s="1"/>
  <c r="M21" i="5" s="1"/>
  <c r="O21" i="5" s="1"/>
  <c r="K17" i="5"/>
  <c r="L17" i="5" s="1"/>
  <c r="M17" i="5" s="1"/>
  <c r="O17" i="5" s="1"/>
  <c r="K29" i="5"/>
  <c r="N29" i="5" s="1"/>
  <c r="K25" i="5"/>
  <c r="L25" i="5" s="1"/>
  <c r="M25" i="5" s="1"/>
  <c r="O25" i="5" s="1"/>
  <c r="N17" i="5" l="1"/>
  <c r="N21" i="5"/>
  <c r="N25" i="5"/>
  <c r="L29" i="5"/>
  <c r="M29" i="5" s="1"/>
  <c r="O29" i="5" s="1"/>
  <c r="I15" i="5" l="1"/>
  <c r="I14" i="5"/>
  <c r="J13" i="5"/>
  <c r="I13" i="5"/>
  <c r="K13" i="5" l="1"/>
  <c r="N13" i="5" s="1"/>
  <c r="N33" i="5" l="1"/>
  <c r="L13" i="5"/>
  <c r="M13" i="5" s="1"/>
  <c r="O13" i="5" s="1"/>
  <c r="O33" i="5" l="1"/>
</calcChain>
</file>

<file path=xl/sharedStrings.xml><?xml version="1.0" encoding="utf-8"?>
<sst xmlns="http://schemas.openxmlformats.org/spreadsheetml/2006/main" count="40" uniqueCount="24">
  <si>
    <t>№ п.п.</t>
  </si>
  <si>
    <t>№  скважины</t>
  </si>
  <si>
    <t>от</t>
  </si>
  <si>
    <t>до</t>
  </si>
  <si>
    <t>Месторождение</t>
  </si>
  <si>
    <t>направление</t>
  </si>
  <si>
    <t>кондуктор</t>
  </si>
  <si>
    <t>экспл. колонна</t>
  </si>
  <si>
    <t>№  кустовой площадки</t>
  </si>
  <si>
    <t>к Техническому заданию на выполнение услуг по сбору, транспортировки и утилизации отходов бурения на месторождениях, обслуживаемых АО «Белкамнефть» имени А.А.Волкова.</t>
  </si>
  <si>
    <t>Интервал берения, м</t>
  </si>
  <si>
    <t>ИТОГО БШ</t>
  </si>
  <si>
    <t>ИТОГО ОБР</t>
  </si>
  <si>
    <r>
      <t>K</t>
    </r>
    <r>
      <rPr>
        <b/>
        <vertAlign val="subscript"/>
        <sz val="8"/>
        <color theme="1"/>
        <rFont val="Times New Roman"/>
        <family val="1"/>
        <charset val="204"/>
      </rPr>
      <t>К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</si>
  <si>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выбуре.пор.</t>
    </r>
    <r>
      <rPr>
        <b/>
        <sz val="8"/>
        <color theme="1"/>
        <rFont val="Times New Roman"/>
        <family val="1"/>
        <charset val="204"/>
      </rPr>
      <t>, м3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</si>
  <si>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ПУЛЬПА.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</si>
  <si>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шлама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</si>
  <si>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ОБР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</si>
  <si>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БСВ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</si>
  <si>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t xml:space="preserve">Приложение </t>
  </si>
  <si>
    <t>1408Р</t>
  </si>
  <si>
    <t xml:space="preserve">Патраковское </t>
  </si>
  <si>
    <t>Расчет объема отходов бурения на 2024 год</t>
  </si>
  <si>
    <t>Приложение 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</si>
</sst>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\ &quot;₽&quot;"/>
    <numFmt numFmtId="166" formatCode="0.000"/>
    <numFmt numFmtId="167" formatCode="#,##0.000"/>
    <numFmt numFmtId="168" formatCode="#,##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vertAlign val="subscript"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top" wrapText="1"/>
    </xf>
    <xf numFmtId="0" fontId="7" fillId="0" borderId="0" xfId="0" applyFont="1"/>
    <xf numFmtId="0" fontId="8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/>
    <xf numFmtId="16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167" fontId="2" fillId="0" borderId="0" xfId="0" applyNumberFormat="1" applyFont="1" applyFill="1"/>
    <xf numFmtId="0" fontId="1" fillId="0" borderId="0" xfId="0" applyFont="1" applyBorder="1"/>
    <xf numFmtId="168" fontId="3" fillId="0" borderId="0" xfId="0" applyNumberFormat="1" applyFont="1" applyBorder="1"/>
    <xf numFmtId="0" fontId="1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vertical="center"/>
    </xf>
    <xf numFmtId="167" fontId="2" fillId="0" borderId="41" xfId="0" applyNumberFormat="1" applyFont="1" applyBorder="1" applyAlignment="1">
      <alignment horizontal="center" vertical="center"/>
    </xf>
    <xf numFmtId="167" fontId="2" fillId="0" borderId="42" xfId="0" applyNumberFormat="1" applyFont="1" applyBorder="1" applyAlignment="1">
      <alignment horizontal="center" vertical="center"/>
    </xf>
    <xf numFmtId="166" fontId="8" fillId="0" borderId="43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top" wrapText="1"/>
    </xf>
    <xf numFmtId="165" fontId="3" fillId="0" borderId="0" xfId="0" applyNumberFormat="1" applyFont="1" applyBorder="1"/>
    <xf numFmtId="0" fontId="3" fillId="0" borderId="0" xfId="0" applyFont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36" xfId="0" applyNumberFormat="1" applyFont="1" applyFill="1" applyBorder="1" applyAlignment="1">
      <alignment horizontal="center" vertical="center"/>
    </xf>
    <xf numFmtId="166" fontId="2" fillId="0" borderId="38" xfId="0" applyNumberFormat="1" applyFont="1" applyFill="1" applyBorder="1" applyAlignment="1">
      <alignment horizontal="center" vertical="center"/>
    </xf>
    <xf numFmtId="166" fontId="2" fillId="0" borderId="34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167" fontId="2" fillId="0" borderId="0" xfId="0" applyNumberFormat="1" applyFont="1" applyFill="1" applyAlignment="1"/>
    <xf numFmtId="0" fontId="9" fillId="0" borderId="0" xfId="0" applyFont="1" applyFill="1" applyAlignment="1"/>
    <xf numFmtId="164" fontId="1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view="pageBreakPreview" topLeftCell="A8" zoomScale="90" zoomScaleNormal="90" zoomScaleSheetLayoutView="90" workbookViewId="0">
      <pane xSplit="4" ySplit="5" topLeftCell="E13" activePane="bottomRight" state="frozen"/>
      <selection activeCell="A8" sqref="A8"/>
      <selection pane="topRight" activeCell="E8" sqref="E8"/>
      <selection pane="bottomLeft" activeCell="A12" sqref="A12"/>
      <selection pane="bottomRight" activeCell="G19" sqref="G19"/>
    </sheetView>
  </sheetViews>
  <sheetFormatPr defaultColWidth="9.15234375" defaultRowHeight="14.6" x14ac:dyDescent="0.4"/>
  <cols>
    <col min="1" max="1" width="7" style="1" bestFit="1" customWidth="1"/>
    <col min="2" max="3" width="13.15234375" style="1" bestFit="1" customWidth="1"/>
    <col min="4" max="4" width="17.3046875" style="1" customWidth="1"/>
    <col min="5" max="5" width="15.15234375" style="1" customWidth="1"/>
    <col min="6" max="9" width="6.69140625" style="1" customWidth="1"/>
    <col min="10" max="10" width="7.3828125" customWidth="1"/>
    <col min="11" max="11" width="9.69140625" style="1" customWidth="1"/>
    <col min="12" max="12" width="10.15234375" style="1" customWidth="1"/>
    <col min="13" max="13" width="8.84375" style="1" customWidth="1"/>
    <col min="14" max="14" width="16" style="5" bestFit="1" customWidth="1"/>
    <col min="15" max="15" width="14" style="5" customWidth="1"/>
    <col min="16" max="16" width="18.15234375" style="1" customWidth="1"/>
    <col min="17" max="17" width="16.84375" style="1" customWidth="1"/>
    <col min="18" max="18" width="14.3046875" style="1" customWidth="1"/>
    <col min="19" max="19" width="16.69140625" style="1" customWidth="1"/>
    <col min="20" max="16384" width="9.15234375" style="1"/>
  </cols>
  <sheetData>
    <row r="1" spans="1:19" x14ac:dyDescent="0.4">
      <c r="K1" s="71" t="s">
        <v>19</v>
      </c>
      <c r="L1" s="71"/>
      <c r="M1" s="71"/>
      <c r="N1" s="71"/>
      <c r="O1" s="71"/>
    </row>
    <row r="2" spans="1:19" ht="12.75" customHeight="1" x14ac:dyDescent="0.4">
      <c r="K2" s="72" t="s">
        <v>9</v>
      </c>
      <c r="L2" s="72"/>
      <c r="M2" s="72"/>
      <c r="N2" s="72"/>
      <c r="O2" s="72"/>
    </row>
    <row r="3" spans="1:19" x14ac:dyDescent="0.4">
      <c r="K3" s="72"/>
      <c r="L3" s="72"/>
      <c r="M3" s="72"/>
      <c r="N3" s="72"/>
      <c r="O3" s="72"/>
    </row>
    <row r="4" spans="1:19" x14ac:dyDescent="0.4">
      <c r="K4" s="72"/>
      <c r="L4" s="72"/>
      <c r="M4" s="72"/>
      <c r="N4" s="72"/>
      <c r="O4" s="72"/>
    </row>
    <row r="5" spans="1:19" x14ac:dyDescent="0.4">
      <c r="K5" s="72"/>
      <c r="L5" s="72"/>
      <c r="M5" s="72"/>
      <c r="N5" s="72"/>
      <c r="O5" s="72"/>
    </row>
    <row r="6" spans="1:19" x14ac:dyDescent="0.4">
      <c r="K6" s="72"/>
      <c r="L6" s="72"/>
      <c r="M6" s="72"/>
      <c r="N6" s="72"/>
      <c r="O6" s="72"/>
    </row>
    <row r="7" spans="1:19" ht="12.9" x14ac:dyDescent="0.35">
      <c r="J7" s="9"/>
      <c r="K7" s="9"/>
      <c r="L7" s="9"/>
      <c r="M7" s="9"/>
      <c r="N7" s="4"/>
      <c r="O7" s="4"/>
    </row>
    <row r="8" spans="1:19" ht="16.3" x14ac:dyDescent="0.35">
      <c r="J8" s="48"/>
      <c r="K8" s="48"/>
      <c r="L8" s="48"/>
      <c r="M8" s="48"/>
      <c r="N8" s="91" t="s">
        <v>23</v>
      </c>
      <c r="O8" s="91"/>
    </row>
    <row r="9" spans="1:19" s="2" customFormat="1" ht="15" x14ac:dyDescent="0.35">
      <c r="A9" s="73" t="s">
        <v>22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1:19" ht="15" thickBot="1" x14ac:dyDescent="0.45">
      <c r="P10" s="38"/>
      <c r="Q10" s="38"/>
    </row>
    <row r="11" spans="1:19" ht="22.5" customHeight="1" x14ac:dyDescent="0.35">
      <c r="A11" s="74" t="s">
        <v>0</v>
      </c>
      <c r="B11" s="76" t="s">
        <v>1</v>
      </c>
      <c r="C11" s="76" t="s">
        <v>8</v>
      </c>
      <c r="D11" s="78" t="s">
        <v>4</v>
      </c>
      <c r="E11" s="80" t="s">
        <v>10</v>
      </c>
      <c r="F11" s="78"/>
      <c r="G11" s="81"/>
      <c r="H11" s="82" t="s">
        <v>13</v>
      </c>
      <c r="I11" s="84" t="s">
        <v>14</v>
      </c>
      <c r="J11" s="76" t="s">
        <v>15</v>
      </c>
      <c r="K11" s="84" t="s">
        <v>16</v>
      </c>
      <c r="L11" s="84" t="s">
        <v>17</v>
      </c>
      <c r="M11" s="84" t="s">
        <v>18</v>
      </c>
      <c r="N11" s="84" t="s">
        <v>11</v>
      </c>
      <c r="O11" s="86" t="s">
        <v>12</v>
      </c>
      <c r="P11" s="39"/>
      <c r="Q11" s="39"/>
    </row>
    <row r="12" spans="1:19" ht="12.75" customHeight="1" x14ac:dyDescent="0.35">
      <c r="A12" s="75"/>
      <c r="B12" s="77"/>
      <c r="C12" s="77"/>
      <c r="D12" s="79"/>
      <c r="E12" s="6"/>
      <c r="F12" s="7" t="s">
        <v>2</v>
      </c>
      <c r="G12" s="8" t="s">
        <v>3</v>
      </c>
      <c r="H12" s="83"/>
      <c r="I12" s="85"/>
      <c r="J12" s="90"/>
      <c r="K12" s="85"/>
      <c r="L12" s="85"/>
      <c r="M12" s="85"/>
      <c r="N12" s="85"/>
      <c r="O12" s="87"/>
      <c r="P12" s="40"/>
      <c r="Q12" s="40"/>
    </row>
    <row r="13" spans="1:19" ht="12.75" customHeight="1" x14ac:dyDescent="0.35">
      <c r="A13" s="66">
        <v>1</v>
      </c>
      <c r="B13" s="51" t="s">
        <v>20</v>
      </c>
      <c r="C13" s="51">
        <v>2</v>
      </c>
      <c r="D13" s="54" t="s">
        <v>21</v>
      </c>
      <c r="E13" s="12" t="s">
        <v>5</v>
      </c>
      <c r="F13" s="13">
        <v>0</v>
      </c>
      <c r="G13" s="14">
        <v>30</v>
      </c>
      <c r="H13" s="15">
        <v>1.5</v>
      </c>
      <c r="I13" s="16">
        <f t="shared" ref="I13" si="0">0.785*0.3937^2*(G13-F13)*H13</f>
        <v>5.4753640492500004</v>
      </c>
      <c r="J13" s="57">
        <f>(((0.785*H13*0.2953*(G13-F13))+0.785*(0.3239-2*0.0095)^2*(G13-F13)+90)*0.2/2)+(((0.0403*(G14)+(0.785*1.2*0.2159*(1300-G14))+90)*0.1/2)+((0.403*G14+(0.785*H15*0.2159^2*(G15-F15))+90)*0.1/2))+((0.0186*G15+(0.785*H16*0.1429^2*(G16-F16))+90)*0.1/2)</f>
        <v>47.237171632768749</v>
      </c>
      <c r="K13" s="57">
        <f>1.2*(I13+I14+I15++I16)+88</f>
        <v>207.88021752493</v>
      </c>
      <c r="L13" s="57">
        <f t="shared" ref="L13" si="1">K13*1.052+0.5*91.05</f>
        <v>264.21498883622638</v>
      </c>
      <c r="M13" s="57">
        <f t="shared" ref="M13" si="2">L13*0.5</f>
        <v>132.10749441811319</v>
      </c>
      <c r="N13" s="60">
        <f t="shared" ref="N13" si="3">K13+J13</f>
        <v>255.11738915769877</v>
      </c>
      <c r="O13" s="63">
        <f>M13+L13</f>
        <v>396.32248325433955</v>
      </c>
      <c r="P13" s="44"/>
      <c r="Q13" s="45"/>
    </row>
    <row r="14" spans="1:19" ht="12.75" customHeight="1" x14ac:dyDescent="0.35">
      <c r="A14" s="67"/>
      <c r="B14" s="52"/>
      <c r="C14" s="52"/>
      <c r="D14" s="55"/>
      <c r="E14" s="17" t="s">
        <v>6</v>
      </c>
      <c r="F14" s="18">
        <v>30</v>
      </c>
      <c r="G14" s="19">
        <v>500</v>
      </c>
      <c r="H14" s="20">
        <v>1.3</v>
      </c>
      <c r="I14" s="21">
        <f t="shared" ref="I14" si="4">0.785*0.2953^2*(G14-F14)*H14</f>
        <v>41.825174437150004</v>
      </c>
      <c r="J14" s="58"/>
      <c r="K14" s="58"/>
      <c r="L14" s="58"/>
      <c r="M14" s="58"/>
      <c r="N14" s="61"/>
      <c r="O14" s="64"/>
      <c r="P14" s="46"/>
      <c r="Q14" s="47"/>
      <c r="R14" s="34"/>
      <c r="S14" s="34"/>
    </row>
    <row r="15" spans="1:19" ht="12.75" customHeight="1" x14ac:dyDescent="0.35">
      <c r="A15" s="67"/>
      <c r="B15" s="52"/>
      <c r="C15" s="52"/>
      <c r="D15" s="55"/>
      <c r="E15" s="17" t="s">
        <v>7</v>
      </c>
      <c r="F15" s="18">
        <v>500</v>
      </c>
      <c r="G15" s="19">
        <v>1750</v>
      </c>
      <c r="H15" s="20">
        <v>1.1499999999999999</v>
      </c>
      <c r="I15" s="21">
        <f t="shared" ref="I15" si="5">0.785*0.2159^2*(G15-F15)*H15</f>
        <v>52.599642784375</v>
      </c>
      <c r="J15" s="58"/>
      <c r="K15" s="58"/>
      <c r="L15" s="58"/>
      <c r="M15" s="58"/>
      <c r="N15" s="61"/>
      <c r="O15" s="64"/>
      <c r="P15" s="46"/>
      <c r="Q15" s="47"/>
      <c r="R15" s="35"/>
      <c r="S15" s="35"/>
    </row>
    <row r="16" spans="1:19" ht="12.75" customHeight="1" x14ac:dyDescent="0.35">
      <c r="A16" s="68"/>
      <c r="B16" s="53"/>
      <c r="C16" s="53"/>
      <c r="D16" s="56"/>
      <c r="E16" s="22"/>
      <c r="F16" s="23"/>
      <c r="G16" s="24"/>
      <c r="H16" s="25"/>
      <c r="I16" s="26"/>
      <c r="J16" s="59"/>
      <c r="K16" s="59"/>
      <c r="L16" s="59"/>
      <c r="M16" s="59"/>
      <c r="N16" s="62"/>
      <c r="O16" s="65"/>
      <c r="P16" s="46"/>
      <c r="Q16" s="47"/>
      <c r="R16" s="35"/>
      <c r="S16" s="35"/>
    </row>
    <row r="17" spans="1:19" ht="12.75" customHeight="1" x14ac:dyDescent="0.35">
      <c r="A17" s="66">
        <v>2</v>
      </c>
      <c r="B17" s="51">
        <v>151</v>
      </c>
      <c r="C17" s="51">
        <v>2</v>
      </c>
      <c r="D17" s="54" t="s">
        <v>21</v>
      </c>
      <c r="E17" s="12" t="s">
        <v>5</v>
      </c>
      <c r="F17" s="13">
        <v>0</v>
      </c>
      <c r="G17" s="14">
        <v>30</v>
      </c>
      <c r="H17" s="15">
        <v>1.5</v>
      </c>
      <c r="I17" s="16">
        <f t="shared" ref="I17" si="6">0.785*0.3937^2*(G17-F17)*H17</f>
        <v>5.4753640492500004</v>
      </c>
      <c r="J17" s="57">
        <f>(((0.785*H17*0.2953*(G17-F17))+0.785*(0.3239-2*0.0095)^2*(G17-F17)+90)*0.2/2)+(((0.0403*(G18)+(0.785*1.2*0.2159*(1300-G18))+90)*0.1/2)+((0.403*G18+(0.785*H19*0.2159^2*(G19-F19))+90)*0.1/2))+((0.0186*G19+(0.785*H20*0.1429^2*(G20-F20))+90)*0.1/2)</f>
        <v>47.237171632768749</v>
      </c>
      <c r="K17" s="57">
        <f>1.2*(I17+I18+I19++I20)+88</f>
        <v>207.88021752493</v>
      </c>
      <c r="L17" s="57">
        <f t="shared" ref="L17" si="7">K17*1.052+0.5*91.05</f>
        <v>264.21498883622638</v>
      </c>
      <c r="M17" s="57">
        <f t="shared" ref="M17" si="8">L17*0.5</f>
        <v>132.10749441811319</v>
      </c>
      <c r="N17" s="60">
        <f t="shared" ref="N17" si="9">K17+J17</f>
        <v>255.11738915769877</v>
      </c>
      <c r="O17" s="63">
        <f t="shared" ref="O17" si="10">M17+L17</f>
        <v>396.32248325433955</v>
      </c>
      <c r="P17" s="46"/>
      <c r="Q17" s="47"/>
      <c r="R17" s="35"/>
      <c r="S17" s="35"/>
    </row>
    <row r="18" spans="1:19" ht="12.75" customHeight="1" x14ac:dyDescent="0.35">
      <c r="A18" s="67"/>
      <c r="B18" s="52"/>
      <c r="C18" s="52"/>
      <c r="D18" s="55"/>
      <c r="E18" s="17" t="s">
        <v>6</v>
      </c>
      <c r="F18" s="18">
        <v>30</v>
      </c>
      <c r="G18" s="19">
        <v>500</v>
      </c>
      <c r="H18" s="20">
        <v>1.3</v>
      </c>
      <c r="I18" s="21">
        <f t="shared" ref="I18" si="11">0.785*0.2953^2*(G18-F18)*H18</f>
        <v>41.825174437150004</v>
      </c>
      <c r="J18" s="58"/>
      <c r="K18" s="58"/>
      <c r="L18" s="58"/>
      <c r="M18" s="58"/>
      <c r="N18" s="61"/>
      <c r="O18" s="64"/>
      <c r="P18" s="46"/>
      <c r="Q18" s="47"/>
      <c r="R18" s="35"/>
      <c r="S18" s="35"/>
    </row>
    <row r="19" spans="1:19" ht="12.75" customHeight="1" x14ac:dyDescent="0.35">
      <c r="A19" s="67"/>
      <c r="B19" s="52"/>
      <c r="C19" s="52"/>
      <c r="D19" s="55"/>
      <c r="E19" s="17" t="s">
        <v>7</v>
      </c>
      <c r="F19" s="18">
        <v>500</v>
      </c>
      <c r="G19" s="19">
        <v>1750</v>
      </c>
      <c r="H19" s="20">
        <v>1.1499999999999999</v>
      </c>
      <c r="I19" s="21">
        <f t="shared" ref="I19" si="12">0.785*0.2159^2*(G19-F19)*H19</f>
        <v>52.599642784375</v>
      </c>
      <c r="J19" s="58"/>
      <c r="K19" s="58"/>
      <c r="L19" s="58"/>
      <c r="M19" s="58"/>
      <c r="N19" s="61"/>
      <c r="O19" s="64"/>
      <c r="P19" s="46"/>
      <c r="Q19" s="47"/>
      <c r="R19" s="35"/>
      <c r="S19" s="35"/>
    </row>
    <row r="20" spans="1:19" ht="12.75" customHeight="1" x14ac:dyDescent="0.35">
      <c r="A20" s="68"/>
      <c r="B20" s="53"/>
      <c r="C20" s="53"/>
      <c r="D20" s="56"/>
      <c r="E20" s="22"/>
      <c r="F20" s="23"/>
      <c r="G20" s="24"/>
      <c r="H20" s="25"/>
      <c r="I20" s="26"/>
      <c r="J20" s="59"/>
      <c r="K20" s="59"/>
      <c r="L20" s="59"/>
      <c r="M20" s="59"/>
      <c r="N20" s="62"/>
      <c r="O20" s="65"/>
      <c r="P20" s="46"/>
      <c r="Q20" s="47"/>
      <c r="R20" s="35"/>
      <c r="S20" s="35"/>
    </row>
    <row r="21" spans="1:19" ht="12.75" customHeight="1" x14ac:dyDescent="0.35">
      <c r="A21" s="66">
        <v>3</v>
      </c>
      <c r="B21" s="51">
        <v>154</v>
      </c>
      <c r="C21" s="51">
        <v>2</v>
      </c>
      <c r="D21" s="54" t="s">
        <v>21</v>
      </c>
      <c r="E21" s="12" t="s">
        <v>5</v>
      </c>
      <c r="F21" s="13">
        <v>0</v>
      </c>
      <c r="G21" s="14">
        <v>30</v>
      </c>
      <c r="H21" s="15">
        <v>1.5</v>
      </c>
      <c r="I21" s="16">
        <f t="shared" ref="I21" si="13">0.785*0.3937^2*(G21-F21)*H21</f>
        <v>5.4753640492500004</v>
      </c>
      <c r="J21" s="57">
        <f>(((0.785*H21*0.2953*(G21-F21))+0.785*(0.3239-2*0.0095)^2*(G21-F21)+90)*0.2/2)+(((0.0403*(G22)+(0.785*1.2*0.2159*(1300-G22))+90)*0.1/2)+((0.403*G22+(0.785*H23*0.2159^2*(G23-F23))+90)*0.1/2))+((0.0186*G23+(0.785*H24*0.1429^2*(G24-F24))+90)*0.1/2)</f>
        <v>47.237171632768749</v>
      </c>
      <c r="K21" s="57">
        <f>1.2*(I21+I22+I23++I24)+88</f>
        <v>207.88021752493</v>
      </c>
      <c r="L21" s="57">
        <f t="shared" ref="L21" si="14">K21*1.052+0.5*91.05</f>
        <v>264.21498883622638</v>
      </c>
      <c r="M21" s="57">
        <f t="shared" ref="M21" si="15">L21*0.5</f>
        <v>132.10749441811319</v>
      </c>
      <c r="N21" s="60">
        <f t="shared" ref="N21" si="16">K21+J21</f>
        <v>255.11738915769877</v>
      </c>
      <c r="O21" s="63">
        <f t="shared" ref="O21" si="17">M21+L21</f>
        <v>396.32248325433955</v>
      </c>
      <c r="P21" s="46"/>
      <c r="Q21" s="47"/>
      <c r="R21" s="35"/>
      <c r="S21" s="35"/>
    </row>
    <row r="22" spans="1:19" ht="12.75" customHeight="1" x14ac:dyDescent="0.35">
      <c r="A22" s="67"/>
      <c r="B22" s="52"/>
      <c r="C22" s="52"/>
      <c r="D22" s="55"/>
      <c r="E22" s="17" t="s">
        <v>6</v>
      </c>
      <c r="F22" s="18">
        <v>30</v>
      </c>
      <c r="G22" s="19">
        <v>500</v>
      </c>
      <c r="H22" s="20">
        <v>1.3</v>
      </c>
      <c r="I22" s="21">
        <f t="shared" ref="I22" si="18">0.785*0.2953^2*(G22-F22)*H22</f>
        <v>41.825174437150004</v>
      </c>
      <c r="J22" s="58"/>
      <c r="K22" s="58"/>
      <c r="L22" s="58"/>
      <c r="M22" s="58"/>
      <c r="N22" s="61"/>
      <c r="O22" s="64"/>
      <c r="P22" s="46"/>
      <c r="Q22" s="47"/>
      <c r="R22" s="35"/>
      <c r="S22" s="35"/>
    </row>
    <row r="23" spans="1:19" ht="12.75" customHeight="1" x14ac:dyDescent="0.35">
      <c r="A23" s="67"/>
      <c r="B23" s="52"/>
      <c r="C23" s="52"/>
      <c r="D23" s="55"/>
      <c r="E23" s="17" t="s">
        <v>7</v>
      </c>
      <c r="F23" s="18">
        <v>500</v>
      </c>
      <c r="G23" s="19">
        <v>1750</v>
      </c>
      <c r="H23" s="20">
        <v>1.1499999999999999</v>
      </c>
      <c r="I23" s="21">
        <f t="shared" ref="I23" si="19">0.785*0.2159^2*(G23-F23)*H23</f>
        <v>52.599642784375</v>
      </c>
      <c r="J23" s="58"/>
      <c r="K23" s="58"/>
      <c r="L23" s="58"/>
      <c r="M23" s="58"/>
      <c r="N23" s="61"/>
      <c r="O23" s="64"/>
      <c r="P23" s="46"/>
      <c r="Q23" s="47"/>
      <c r="R23" s="35"/>
      <c r="S23" s="35"/>
    </row>
    <row r="24" spans="1:19" ht="12.75" customHeight="1" x14ac:dyDescent="0.35">
      <c r="A24" s="68"/>
      <c r="B24" s="53"/>
      <c r="C24" s="53"/>
      <c r="D24" s="56"/>
      <c r="E24" s="22"/>
      <c r="F24" s="23"/>
      <c r="G24" s="24"/>
      <c r="H24" s="25"/>
      <c r="I24" s="26"/>
      <c r="J24" s="59"/>
      <c r="K24" s="59"/>
      <c r="L24" s="59"/>
      <c r="M24" s="59"/>
      <c r="N24" s="62"/>
      <c r="O24" s="65"/>
      <c r="P24" s="46"/>
      <c r="Q24" s="47"/>
      <c r="R24" s="35"/>
      <c r="S24" s="35"/>
    </row>
    <row r="25" spans="1:19" ht="12.75" customHeight="1" x14ac:dyDescent="0.35">
      <c r="A25" s="66">
        <v>4</v>
      </c>
      <c r="B25" s="51">
        <v>149</v>
      </c>
      <c r="C25" s="51">
        <v>2</v>
      </c>
      <c r="D25" s="54" t="s">
        <v>21</v>
      </c>
      <c r="E25" s="12" t="s">
        <v>5</v>
      </c>
      <c r="F25" s="13">
        <v>0</v>
      </c>
      <c r="G25" s="14">
        <v>30</v>
      </c>
      <c r="H25" s="15">
        <v>1.5</v>
      </c>
      <c r="I25" s="16">
        <f t="shared" ref="I25" si="20">0.785*0.3937^2*(G25-F25)*H25</f>
        <v>5.4753640492500004</v>
      </c>
      <c r="J25" s="57">
        <f>(((0.785*H25*0.2953*(G25-F25))+0.785*(0.3239-2*0.0095)^2*(G25-F25)+90)*0.2/2)+(((0.0403*(G26)+(0.785*1.2*0.2159*(1300-G26))+90)*0.1/2)+((0.403*G26+(0.785*H27*0.2159^2*(G27-F27))+90)*0.1/2))+((0.0186*G27+(0.785*H28*0.1429^2*(G28-F28))+90)*0.1/2)</f>
        <v>46.478675204925004</v>
      </c>
      <c r="K25" s="57">
        <f>1.2*(I25+I26+I27++I28)+88</f>
        <v>195.25630325667998</v>
      </c>
      <c r="L25" s="57">
        <f t="shared" ref="L25" si="21">K25*1.052+0.5*91.05</f>
        <v>250.93463102602735</v>
      </c>
      <c r="M25" s="57">
        <f t="shared" ref="M25" si="22">L25*0.5</f>
        <v>125.46731551301367</v>
      </c>
      <c r="N25" s="60">
        <f t="shared" ref="N25" si="23">K25+J25</f>
        <v>241.73497846160498</v>
      </c>
      <c r="O25" s="63">
        <f t="shared" ref="O25" si="24">M25+L25</f>
        <v>376.40194653904103</v>
      </c>
      <c r="P25" s="46"/>
      <c r="Q25" s="47"/>
      <c r="R25" s="35"/>
      <c r="S25" s="35"/>
    </row>
    <row r="26" spans="1:19" ht="12.75" customHeight="1" x14ac:dyDescent="0.35">
      <c r="A26" s="67"/>
      <c r="B26" s="52"/>
      <c r="C26" s="52"/>
      <c r="D26" s="55"/>
      <c r="E26" s="17" t="s">
        <v>6</v>
      </c>
      <c r="F26" s="18">
        <v>30</v>
      </c>
      <c r="G26" s="19">
        <v>500</v>
      </c>
      <c r="H26" s="20">
        <v>1.3</v>
      </c>
      <c r="I26" s="21">
        <f t="shared" ref="I26" si="25">0.785*0.2953^2*(G26-F26)*H26</f>
        <v>41.825174437150004</v>
      </c>
      <c r="J26" s="58"/>
      <c r="K26" s="58"/>
      <c r="L26" s="58"/>
      <c r="M26" s="58"/>
      <c r="N26" s="61"/>
      <c r="O26" s="64"/>
      <c r="P26" s="46"/>
      <c r="Q26" s="47"/>
      <c r="R26" s="35"/>
      <c r="S26" s="35"/>
    </row>
    <row r="27" spans="1:19" ht="12.75" customHeight="1" x14ac:dyDescent="0.35">
      <c r="A27" s="67"/>
      <c r="B27" s="52"/>
      <c r="C27" s="52"/>
      <c r="D27" s="55"/>
      <c r="E27" s="17" t="s">
        <v>7</v>
      </c>
      <c r="F27" s="18">
        <v>500</v>
      </c>
      <c r="G27" s="19">
        <v>1500</v>
      </c>
      <c r="H27" s="20">
        <v>1.1499999999999999</v>
      </c>
      <c r="I27" s="21">
        <f t="shared" ref="I27" si="26">0.785*0.2159^2*(G27-F27)*H27</f>
        <v>42.079714227499998</v>
      </c>
      <c r="J27" s="58"/>
      <c r="K27" s="58"/>
      <c r="L27" s="58"/>
      <c r="M27" s="58"/>
      <c r="N27" s="61"/>
      <c r="O27" s="64"/>
      <c r="P27" s="46"/>
      <c r="Q27" s="47"/>
      <c r="R27" s="35"/>
      <c r="S27" s="35"/>
    </row>
    <row r="28" spans="1:19" ht="12.75" customHeight="1" x14ac:dyDescent="0.35">
      <c r="A28" s="68"/>
      <c r="B28" s="53"/>
      <c r="C28" s="53"/>
      <c r="D28" s="56"/>
      <c r="E28" s="22"/>
      <c r="F28" s="23"/>
      <c r="G28" s="24"/>
      <c r="H28" s="25"/>
      <c r="I28" s="26"/>
      <c r="J28" s="59"/>
      <c r="K28" s="59"/>
      <c r="L28" s="59"/>
      <c r="M28" s="59"/>
      <c r="N28" s="62"/>
      <c r="O28" s="65"/>
      <c r="P28" s="46"/>
      <c r="Q28" s="47"/>
      <c r="R28" s="35"/>
      <c r="S28" s="35"/>
    </row>
    <row r="29" spans="1:19" ht="12.75" customHeight="1" x14ac:dyDescent="0.35">
      <c r="A29" s="66">
        <v>5</v>
      </c>
      <c r="B29" s="51">
        <v>502</v>
      </c>
      <c r="C29" s="51">
        <v>2</v>
      </c>
      <c r="D29" s="54" t="s">
        <v>21</v>
      </c>
      <c r="E29" s="12" t="s">
        <v>5</v>
      </c>
      <c r="F29" s="13">
        <v>0</v>
      </c>
      <c r="G29" s="14">
        <v>30</v>
      </c>
      <c r="H29" s="15">
        <v>1.5</v>
      </c>
      <c r="I29" s="16">
        <f t="shared" ref="I29" si="27">0.785*0.3937^2*(G29-F29)*H29</f>
        <v>5.4753640492500004</v>
      </c>
      <c r="J29" s="57">
        <f>(((0.785*H29*0.2953*(G29-F29))+0.785*(0.3239-2*0.0095)^2*(G29-F29)+90)*0.2/2)+(((0.0403*(G30)+(0.785*1.2*0.2159*(1300-G30))+90)*0.1/2)+((0.403*G30+(0.785*H31*0.2159^2*(G31-F31))+90)*0.1/2))+((0.0186*G31+(0.785*H32*0.1429^2*(G32-F32))+90)*0.1/2)</f>
        <v>46.478675204925004</v>
      </c>
      <c r="K29" s="57">
        <f>1.2*(I29+I30+I31++I32)+88</f>
        <v>195.25630325667998</v>
      </c>
      <c r="L29" s="57">
        <f t="shared" ref="L29" si="28">K29*1.052+0.5*91.05</f>
        <v>250.93463102602735</v>
      </c>
      <c r="M29" s="57">
        <f t="shared" ref="M29" si="29">L29*0.5</f>
        <v>125.46731551301367</v>
      </c>
      <c r="N29" s="60">
        <f t="shared" ref="N29" si="30">K29+J29</f>
        <v>241.73497846160498</v>
      </c>
      <c r="O29" s="63">
        <f t="shared" ref="O29" si="31">M29+L29</f>
        <v>376.40194653904103</v>
      </c>
      <c r="P29" s="46"/>
      <c r="Q29" s="47"/>
      <c r="R29" s="35"/>
      <c r="S29" s="35"/>
    </row>
    <row r="30" spans="1:19" ht="12.75" customHeight="1" x14ac:dyDescent="0.35">
      <c r="A30" s="67"/>
      <c r="B30" s="52"/>
      <c r="C30" s="52"/>
      <c r="D30" s="55"/>
      <c r="E30" s="17" t="s">
        <v>6</v>
      </c>
      <c r="F30" s="18">
        <v>30</v>
      </c>
      <c r="G30" s="19">
        <v>500</v>
      </c>
      <c r="H30" s="20">
        <v>1.3</v>
      </c>
      <c r="I30" s="21">
        <f t="shared" ref="I30" si="32">0.785*0.2953^2*(G30-F30)*H30</f>
        <v>41.825174437150004</v>
      </c>
      <c r="J30" s="58"/>
      <c r="K30" s="58"/>
      <c r="L30" s="58"/>
      <c r="M30" s="58"/>
      <c r="N30" s="61"/>
      <c r="O30" s="64"/>
      <c r="P30" s="46"/>
      <c r="Q30" s="47"/>
      <c r="R30" s="35"/>
      <c r="S30" s="35"/>
    </row>
    <row r="31" spans="1:19" ht="12.75" customHeight="1" x14ac:dyDescent="0.35">
      <c r="A31" s="67"/>
      <c r="B31" s="52"/>
      <c r="C31" s="52"/>
      <c r="D31" s="55"/>
      <c r="E31" s="17" t="s">
        <v>7</v>
      </c>
      <c r="F31" s="18">
        <v>500</v>
      </c>
      <c r="G31" s="19">
        <v>1500</v>
      </c>
      <c r="H31" s="20">
        <v>1.1499999999999999</v>
      </c>
      <c r="I31" s="21">
        <f t="shared" ref="I31" si="33">0.785*0.2159^2*(G31-F31)*H31</f>
        <v>42.079714227499998</v>
      </c>
      <c r="J31" s="58"/>
      <c r="K31" s="58"/>
      <c r="L31" s="58"/>
      <c r="M31" s="58"/>
      <c r="N31" s="61"/>
      <c r="O31" s="64"/>
      <c r="P31" s="46"/>
      <c r="Q31" s="47"/>
      <c r="R31" s="35"/>
      <c r="S31" s="35"/>
    </row>
    <row r="32" spans="1:19" ht="12.75" customHeight="1" x14ac:dyDescent="0.35">
      <c r="A32" s="68"/>
      <c r="B32" s="53"/>
      <c r="C32" s="53"/>
      <c r="D32" s="56"/>
      <c r="E32" s="22"/>
      <c r="F32" s="23"/>
      <c r="G32" s="24"/>
      <c r="H32" s="25"/>
      <c r="I32" s="26"/>
      <c r="J32" s="59"/>
      <c r="K32" s="59"/>
      <c r="L32" s="59"/>
      <c r="M32" s="59"/>
      <c r="N32" s="62"/>
      <c r="O32" s="65"/>
      <c r="P32" s="46"/>
      <c r="Q32" s="47"/>
      <c r="R32" s="35"/>
      <c r="S32" s="35"/>
    </row>
    <row r="33" spans="1:20" ht="15.9" thickBot="1" x14ac:dyDescent="0.4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42">
        <f>SUM(N13:N32)</f>
        <v>1248.8221243963062</v>
      </c>
      <c r="O33" s="43">
        <f>SUM(O13:O32)</f>
        <v>1941.7713428411007</v>
      </c>
      <c r="P33" s="44"/>
      <c r="Q33" s="45"/>
      <c r="R33" s="35"/>
      <c r="S33" s="35"/>
    </row>
    <row r="34" spans="1:20" ht="12.75" customHeight="1" x14ac:dyDescent="0.35">
      <c r="A34" s="27"/>
      <c r="B34" s="28"/>
      <c r="C34" s="28"/>
      <c r="D34" s="28"/>
      <c r="E34" s="29"/>
      <c r="F34" s="30"/>
      <c r="G34" s="30"/>
      <c r="H34" s="30"/>
      <c r="I34" s="31"/>
      <c r="J34" s="31"/>
      <c r="K34" s="31"/>
      <c r="L34" s="31"/>
      <c r="M34" s="31"/>
      <c r="N34" s="32"/>
      <c r="O34" s="32"/>
      <c r="P34" s="47"/>
      <c r="Q34" s="47"/>
      <c r="R34" s="34"/>
      <c r="S34" s="34"/>
    </row>
    <row r="35" spans="1:20" ht="15.45" x14ac:dyDescent="0.4">
      <c r="O35" s="49"/>
      <c r="P35" s="45"/>
      <c r="Q35" s="45"/>
      <c r="R35" s="35"/>
      <c r="S35" s="35"/>
    </row>
    <row r="36" spans="1:20" ht="12.75" customHeight="1" x14ac:dyDescent="0.4">
      <c r="O36" s="50"/>
      <c r="P36" s="47"/>
      <c r="Q36" s="47"/>
      <c r="R36" s="34"/>
      <c r="S36" s="36"/>
    </row>
    <row r="37" spans="1:20" ht="12.75" customHeight="1" x14ac:dyDescent="0.4">
      <c r="O37" s="50"/>
      <c r="P37" s="47"/>
      <c r="Q37" s="47"/>
      <c r="R37" s="35"/>
      <c r="S37" s="35"/>
    </row>
    <row r="38" spans="1:20" ht="13.5" customHeight="1" x14ac:dyDescent="0.4">
      <c r="O38" s="50"/>
      <c r="P38" s="47"/>
      <c r="Q38" s="47"/>
      <c r="R38" s="35"/>
      <c r="S38" s="35"/>
    </row>
    <row r="39" spans="1:20" ht="15.45" x14ac:dyDescent="0.4">
      <c r="O39" s="50"/>
      <c r="P39" s="45"/>
      <c r="Q39" s="45"/>
      <c r="R39" s="35"/>
      <c r="S39" s="35"/>
    </row>
    <row r="40" spans="1:20" ht="12.75" customHeight="1" x14ac:dyDescent="0.4">
      <c r="O40" s="50"/>
      <c r="P40" s="47"/>
      <c r="Q40" s="47"/>
      <c r="R40" s="34"/>
      <c r="S40" s="34"/>
    </row>
    <row r="41" spans="1:20" ht="12.75" customHeight="1" x14ac:dyDescent="0.4">
      <c r="O41" s="50"/>
      <c r="P41" s="47"/>
      <c r="Q41" s="47"/>
      <c r="R41" s="35"/>
      <c r="S41" s="35"/>
    </row>
    <row r="42" spans="1:20" ht="13.5" customHeight="1" x14ac:dyDescent="0.4">
      <c r="O42" s="50"/>
      <c r="P42" s="47"/>
      <c r="Q42" s="47"/>
      <c r="R42" s="35"/>
      <c r="S42" s="35"/>
    </row>
    <row r="43" spans="1:20" ht="15.45" x14ac:dyDescent="0.4">
      <c r="O43" s="50"/>
      <c r="P43" s="45"/>
      <c r="Q43" s="45"/>
      <c r="R43" s="35"/>
      <c r="S43" s="35"/>
    </row>
    <row r="44" spans="1:20" ht="12.75" customHeight="1" x14ac:dyDescent="0.4">
      <c r="O44" s="50"/>
      <c r="P44" s="47"/>
      <c r="Q44" s="47"/>
      <c r="R44" s="34"/>
      <c r="S44" s="34"/>
    </row>
    <row r="45" spans="1:20" ht="12.75" customHeight="1" x14ac:dyDescent="0.4">
      <c r="O45" s="50"/>
      <c r="P45" s="47"/>
      <c r="Q45" s="47"/>
      <c r="R45" s="35"/>
      <c r="S45" s="35"/>
    </row>
    <row r="46" spans="1:20" ht="13.5" customHeight="1" x14ac:dyDescent="0.4">
      <c r="O46" s="50"/>
      <c r="P46" s="47"/>
      <c r="Q46" s="47"/>
      <c r="R46" s="35"/>
      <c r="S46" s="35"/>
    </row>
    <row r="47" spans="1:20" ht="15.45" x14ac:dyDescent="0.4">
      <c r="O47" s="50"/>
      <c r="P47" s="45"/>
      <c r="Q47" s="45"/>
      <c r="R47" s="35"/>
      <c r="S47" s="35"/>
    </row>
    <row r="48" spans="1:20" ht="12.75" customHeight="1" x14ac:dyDescent="0.4">
      <c r="O48" s="50"/>
      <c r="P48" s="47"/>
      <c r="Q48" s="47"/>
      <c r="R48" s="34"/>
      <c r="S48" s="34"/>
      <c r="T48" s="10"/>
    </row>
    <row r="49" spans="1:19" ht="12.75" customHeight="1" x14ac:dyDescent="0.4">
      <c r="O49" s="50"/>
      <c r="P49" s="47"/>
      <c r="Q49" s="47"/>
      <c r="R49" s="35"/>
      <c r="S49" s="35"/>
    </row>
    <row r="50" spans="1:19" ht="13.5" customHeight="1" x14ac:dyDescent="0.4">
      <c r="O50" s="50"/>
      <c r="P50" s="47"/>
      <c r="Q50" s="47"/>
      <c r="R50" s="35"/>
      <c r="S50" s="35"/>
    </row>
    <row r="51" spans="1:19" ht="15.45" x14ac:dyDescent="0.4">
      <c r="O51" s="50"/>
      <c r="P51" s="45"/>
      <c r="Q51" s="45"/>
      <c r="R51" s="35"/>
      <c r="S51" s="35"/>
    </row>
    <row r="52" spans="1:19" ht="12.75" customHeight="1" x14ac:dyDescent="0.4">
      <c r="O52" s="50"/>
      <c r="P52" s="47"/>
      <c r="Q52" s="47"/>
      <c r="R52" s="34"/>
      <c r="S52" s="34"/>
    </row>
    <row r="53" spans="1:19" ht="12.75" customHeight="1" x14ac:dyDescent="0.4">
      <c r="O53" s="50"/>
      <c r="P53" s="47"/>
      <c r="Q53" s="47"/>
      <c r="R53" s="35"/>
      <c r="S53" s="35"/>
    </row>
    <row r="54" spans="1:19" ht="13.5" customHeight="1" x14ac:dyDescent="0.4">
      <c r="O54" s="50"/>
      <c r="P54" s="47"/>
      <c r="Q54" s="47"/>
    </row>
    <row r="55" spans="1:19" s="3" customFormat="1" ht="15" x14ac:dyDescent="0.4">
      <c r="A55" s="1"/>
      <c r="B55" s="1"/>
      <c r="C55" s="1"/>
      <c r="D55" s="1"/>
      <c r="E55" s="1"/>
      <c r="F55" s="1"/>
      <c r="G55" s="1"/>
      <c r="H55" s="1"/>
      <c r="I55" s="1"/>
      <c r="J55"/>
      <c r="K55" s="1"/>
      <c r="L55" s="1"/>
      <c r="M55" s="1"/>
      <c r="N55" s="5"/>
      <c r="O55" s="5"/>
      <c r="P55" s="41"/>
      <c r="Q55" s="41"/>
    </row>
    <row r="56" spans="1:19" ht="15.45" x14ac:dyDescent="0.4">
      <c r="P56" s="11"/>
      <c r="Q56" s="11"/>
    </row>
    <row r="57" spans="1:19" ht="15.45" x14ac:dyDescent="0.4">
      <c r="P57" s="37"/>
      <c r="Q57" s="37"/>
    </row>
    <row r="58" spans="1:19" ht="15.9" x14ac:dyDescent="0.45">
      <c r="P58" s="69"/>
      <c r="Q58" s="70"/>
    </row>
    <row r="59" spans="1:19" ht="15.45" x14ac:dyDescent="0.4">
      <c r="P59" s="11"/>
      <c r="Q59" s="11"/>
    </row>
    <row r="60" spans="1:19" ht="15.45" x14ac:dyDescent="0.4">
      <c r="P60" s="11"/>
      <c r="Q60" s="11"/>
    </row>
    <row r="61" spans="1:19" ht="15.45" x14ac:dyDescent="0.4">
      <c r="P61" s="11"/>
    </row>
    <row r="64" spans="1:19" x14ac:dyDescent="0.4">
      <c r="Q64" s="33"/>
    </row>
  </sheetData>
  <mergeCells count="69">
    <mergeCell ref="A33:M33"/>
    <mergeCell ref="J11:J12"/>
    <mergeCell ref="K11:K12"/>
    <mergeCell ref="L11:L12"/>
    <mergeCell ref="O13:O16"/>
    <mergeCell ref="A13:A16"/>
    <mergeCell ref="B13:B16"/>
    <mergeCell ref="C13:C16"/>
    <mergeCell ref="D13:D16"/>
    <mergeCell ref="J13:J16"/>
    <mergeCell ref="K13:K16"/>
    <mergeCell ref="N13:N16"/>
    <mergeCell ref="L13:L16"/>
    <mergeCell ref="O21:O24"/>
    <mergeCell ref="M11:M12"/>
    <mergeCell ref="M13:M16"/>
    <mergeCell ref="P58:Q58"/>
    <mergeCell ref="K1:O1"/>
    <mergeCell ref="K2:O6"/>
    <mergeCell ref="A9:O9"/>
    <mergeCell ref="A11:A12"/>
    <mergeCell ref="B11:B12"/>
    <mergeCell ref="C11:C12"/>
    <mergeCell ref="D11:D12"/>
    <mergeCell ref="E11:G11"/>
    <mergeCell ref="H11:H12"/>
    <mergeCell ref="I11:I12"/>
    <mergeCell ref="N11:N12"/>
    <mergeCell ref="O11:O12"/>
    <mergeCell ref="M29:M32"/>
    <mergeCell ref="N29:N32"/>
    <mergeCell ref="O29:O32"/>
    <mergeCell ref="N17:N20"/>
    <mergeCell ref="O17:O20"/>
    <mergeCell ref="D21:D24"/>
    <mergeCell ref="J21:J24"/>
    <mergeCell ref="K21:K24"/>
    <mergeCell ref="L21:L24"/>
    <mergeCell ref="M21:M24"/>
    <mergeCell ref="N21:N24"/>
    <mergeCell ref="D17:D20"/>
    <mergeCell ref="J17:J20"/>
    <mergeCell ref="K17:K20"/>
    <mergeCell ref="L17:L20"/>
    <mergeCell ref="M17:M20"/>
    <mergeCell ref="A17:A20"/>
    <mergeCell ref="A21:A24"/>
    <mergeCell ref="A25:A28"/>
    <mergeCell ref="A29:A32"/>
    <mergeCell ref="C25:C28"/>
    <mergeCell ref="C29:C32"/>
    <mergeCell ref="C21:C24"/>
    <mergeCell ref="C17:C20"/>
    <mergeCell ref="N8:O8"/>
    <mergeCell ref="B17:B20"/>
    <mergeCell ref="B21:B24"/>
    <mergeCell ref="B25:B28"/>
    <mergeCell ref="B29:B32"/>
    <mergeCell ref="D25:D28"/>
    <mergeCell ref="J25:J28"/>
    <mergeCell ref="K25:K28"/>
    <mergeCell ref="L25:L28"/>
    <mergeCell ref="M25:M28"/>
    <mergeCell ref="N25:N28"/>
    <mergeCell ref="O25:O28"/>
    <mergeCell ref="D29:D32"/>
    <mergeCell ref="J29:J32"/>
    <mergeCell ref="K29:K32"/>
    <mergeCell ref="L29:L32"/>
  </mergeCells>
  <pageMargins left="0.78740157480314965" right="0.39370078740157483" top="0.39370078740157483" bottom="0.39370078740157483" header="0" footer="0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</vt:lpstr>
      <vt:lpstr>'Расчет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2023-09-25T12:28:40Z</dcterms:modified>
</cp:coreProperties>
</file>